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ccbf8ed53e89a2/VoetbalVaria/KNVB/2023/"/>
    </mc:Choice>
  </mc:AlternateContent>
  <xr:revisionPtr revIDLastSave="0" documentId="8_{F7B1C0DB-7EE0-458E-AFA2-635BE6284747}" xr6:coauthVersionLast="47" xr6:coauthVersionMax="47" xr10:uidLastSave="{00000000-0000-0000-0000-000000000000}"/>
  <bookViews>
    <workbookView xWindow="-108" yWindow="-108" windowWidth="23256" windowHeight="12576" xr2:uid="{05352765-C3F6-A245-AE67-4011959A2F42}"/>
  </bookViews>
  <sheets>
    <sheet name="berekening aPHV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" l="1"/>
  <c r="B6" i="1"/>
  <c r="B12" i="1"/>
  <c r="I7" i="1"/>
  <c r="G14" i="1"/>
  <c r="I12" i="1"/>
  <c r="G9" i="1"/>
  <c r="G11" i="1"/>
  <c r="I8" i="1"/>
  <c r="G6" i="1"/>
  <c r="G12" i="1"/>
  <c r="I9" i="1"/>
  <c r="G15" i="1"/>
  <c r="I11" i="1"/>
  <c r="G13" i="1"/>
  <c r="B11" i="1"/>
  <c r="D9" i="1"/>
  <c r="D8" i="1"/>
  <c r="B14" i="1"/>
  <c r="D12" i="1"/>
  <c r="I10" i="1"/>
  <c r="I13" i="1"/>
  <c r="I16" i="1"/>
  <c r="I17" i="1"/>
  <c r="D10" i="1"/>
  <c r="B13" i="1"/>
  <c r="D11" i="1"/>
  <c r="D13" i="1"/>
  <c r="D16" i="1"/>
  <c r="D17" i="1"/>
</calcChain>
</file>

<file path=xl/sharedStrings.xml><?xml version="1.0" encoding="utf-8"?>
<sst xmlns="http://schemas.openxmlformats.org/spreadsheetml/2006/main" count="54" uniqueCount="28">
  <si>
    <t>Formule (Mirwald 2002)</t>
  </si>
  <si>
    <t>Datum meting (dd-mm-jjjj)</t>
  </si>
  <si>
    <t>← Invullen</t>
  </si>
  <si>
    <t>Geboortedatum (dd-mm-jjjj)</t>
  </si>
  <si>
    <t>(Staande) Lengte</t>
  </si>
  <si>
    <t>Gewicht</t>
  </si>
  <si>
    <t>Beenlengte</t>
  </si>
  <si>
    <t>Zittende lengte</t>
  </si>
  <si>
    <t>Been x Zitlengte</t>
  </si>
  <si>
    <t>Leeftijd x Beenlengte</t>
  </si>
  <si>
    <t>Gewicht/Lengte</t>
  </si>
  <si>
    <t>APHV =</t>
  </si>
  <si>
    <t>SD</t>
  </si>
  <si>
    <t>APHV &lt; 12,85</t>
  </si>
  <si>
    <t>Vroegrijp</t>
  </si>
  <si>
    <t xml:space="preserve">12,85 &lt; APHV &lt; 14,85 </t>
  </si>
  <si>
    <t>Gemiddeldrijp</t>
  </si>
  <si>
    <t>APHV &gt; 14,85</t>
  </si>
  <si>
    <t xml:space="preserve">Laatrijp </t>
  </si>
  <si>
    <t xml:space="preserve">→ Dispensatie OK ✓ </t>
  </si>
  <si>
    <t>Jongens</t>
  </si>
  <si>
    <t>Meiden</t>
  </si>
  <si>
    <t>Leeftijd x Zitlengte</t>
  </si>
  <si>
    <t>Gewicht*Leeftijd</t>
  </si>
  <si>
    <t xml:space="preserve">APHV &lt; 11.58 </t>
  </si>
  <si>
    <t>11.58 &lt; APHV &lt; 12.58</t>
  </si>
  <si>
    <t>APHV &gt; 12.58</t>
  </si>
  <si>
    <t>Leeftijd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</si>
</sst>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2" borderId="0" xfId="0" applyFont="1" applyFill="1" applyAlignment="1">
      <alignment horizontal="right"/>
    </xf>
    <xf numFmtId="2" fontId="2" fillId="2" borderId="0" xfId="0" applyNumberFormat="1" applyFont="1" applyFill="1"/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2" fontId="2" fillId="0" borderId="0" xfId="0" applyNumberFormat="1" applyFont="1" applyFill="1"/>
    <xf numFmtId="0" fontId="1" fillId="0" borderId="0" xfId="0" applyFont="1"/>
    <xf numFmtId="14" fontId="2" fillId="3" borderId="2" xfId="0" applyNumberFormat="1" applyFont="1" applyFill="1" applyBorder="1" applyProtection="1">
      <protection locked="0"/>
    </xf>
    <xf numFmtId="0" fontId="2" fillId="3" borderId="2" xfId="0" applyFont="1" applyFill="1" applyBorder="1" applyProtection="1">
      <protection locked="0"/>
    </xf>
    <xf numFmtId="0" fontId="3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3538C-387D-E24F-A7A3-F6780D1B4D5A}">
  <dimension ref="A1:I22"/>
  <sheetViews>
    <sheetView tabSelected="1" workbookViewId="0">
      <selection activeCell="G10" sqref="G10"/>
    </sheetView>
  </sheetViews>
  <sheetFormatPr defaultColWidth="11" defaultRowHeight="15.6" x14ac:dyDescent="0.3"/>
  <cols>
    <col min="1" max="1" width="26.8984375" customWidth="1"/>
    <col min="2" max="2" width="11" customWidth="1"/>
    <col min="4" max="4" width="19.8984375" style="1" customWidth="1"/>
    <col min="5" max="5" width="19.8984375" style="10" customWidth="1"/>
    <col min="6" max="6" width="26.8984375" customWidth="1"/>
    <col min="7" max="7" width="11" customWidth="1"/>
    <col min="9" max="9" width="19.8984375" style="1" customWidth="1"/>
  </cols>
  <sheetData>
    <row r="1" spans="1:9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 x14ac:dyDescent="0.3">
      <c r="D2" s="8"/>
      <c r="E2" s="9"/>
      <c r="I2" s="8"/>
    </row>
    <row r="3" spans="1:9" x14ac:dyDescent="0.3">
      <c r="D3" s="8" t="s">
        <v>20</v>
      </c>
      <c r="E3" s="9"/>
      <c r="I3" s="8" t="s">
        <v>21</v>
      </c>
    </row>
    <row r="4" spans="1:9" x14ac:dyDescent="0.3">
      <c r="A4" s="1" t="s">
        <v>1</v>
      </c>
      <c r="B4" s="14"/>
      <c r="C4" s="2" t="s">
        <v>2</v>
      </c>
      <c r="F4" s="1" t="s">
        <v>1</v>
      </c>
      <c r="G4" s="14"/>
      <c r="H4" s="2" t="s">
        <v>2</v>
      </c>
    </row>
    <row r="5" spans="1:9" x14ac:dyDescent="0.3">
      <c r="A5" s="1" t="s">
        <v>3</v>
      </c>
      <c r="B5" s="14"/>
      <c r="C5" s="2" t="s">
        <v>2</v>
      </c>
      <c r="F5" s="1" t="s">
        <v>3</v>
      </c>
      <c r="G5" s="14"/>
      <c r="H5" s="2" t="s">
        <v>2</v>
      </c>
    </row>
    <row r="6" spans="1:9" x14ac:dyDescent="0.3">
      <c r="A6" s="1" t="s">
        <v>27</v>
      </c>
      <c r="B6" s="1">
        <f>(B4-B5)/365.25</f>
        <v>0</v>
      </c>
      <c r="C6" s="1"/>
      <c r="F6" s="1" t="s">
        <v>27</v>
      </c>
      <c r="G6" s="1">
        <f>(G4-G5)/365.25</f>
        <v>0</v>
      </c>
      <c r="H6" s="1"/>
    </row>
    <row r="7" spans="1:9" x14ac:dyDescent="0.3">
      <c r="A7" s="1" t="s">
        <v>4</v>
      </c>
      <c r="B7" s="15"/>
      <c r="C7" s="2" t="s">
        <v>2</v>
      </c>
      <c r="F7" s="1" t="s">
        <v>4</v>
      </c>
      <c r="G7" s="15"/>
      <c r="H7" s="2" t="s">
        <v>2</v>
      </c>
      <c r="I7" s="1">
        <f>-9.376</f>
        <v>-9.3759999999999994</v>
      </c>
    </row>
    <row r="8" spans="1:9" x14ac:dyDescent="0.3">
      <c r="A8" s="1" t="s">
        <v>5</v>
      </c>
      <c r="B8" s="15"/>
      <c r="C8" s="2" t="s">
        <v>2</v>
      </c>
      <c r="D8" s="1">
        <f>-9.236</f>
        <v>-9.2360000000000007</v>
      </c>
      <c r="F8" s="1" t="s">
        <v>5</v>
      </c>
      <c r="G8" s="15"/>
      <c r="H8" s="2" t="s">
        <v>2</v>
      </c>
      <c r="I8" s="1">
        <f>0.0001882  *G11</f>
        <v>0</v>
      </c>
    </row>
    <row r="9" spans="1:9" x14ac:dyDescent="0.3">
      <c r="A9" s="1" t="s">
        <v>6</v>
      </c>
      <c r="B9" s="1">
        <f>B7-B10</f>
        <v>0</v>
      </c>
      <c r="C9" s="1"/>
      <c r="D9" s="1">
        <f>0.0002708 *B11</f>
        <v>0</v>
      </c>
      <c r="F9" s="1" t="s">
        <v>6</v>
      </c>
      <c r="G9" s="1">
        <f>G7-G10</f>
        <v>0</v>
      </c>
      <c r="H9" s="1"/>
      <c r="I9" s="1">
        <f>0.0022*G12</f>
        <v>0</v>
      </c>
    </row>
    <row r="10" spans="1:9" x14ac:dyDescent="0.3">
      <c r="A10" s="1" t="s">
        <v>7</v>
      </c>
      <c r="B10" s="15"/>
      <c r="C10" s="2" t="s">
        <v>2</v>
      </c>
      <c r="D10" s="1">
        <f>-0.001663*B12</f>
        <v>0</v>
      </c>
      <c r="F10" s="1" t="s">
        <v>7</v>
      </c>
      <c r="G10" s="15"/>
      <c r="H10" s="2" t="s">
        <v>2</v>
      </c>
      <c r="I10" s="1">
        <f>0.005841 *G13</f>
        <v>0</v>
      </c>
    </row>
    <row r="11" spans="1:9" x14ac:dyDescent="0.3">
      <c r="A11" s="1" t="s">
        <v>8</v>
      </c>
      <c r="B11" s="1">
        <f>B9*B10</f>
        <v>0</v>
      </c>
      <c r="C11" s="1"/>
      <c r="D11" s="1">
        <f>0.007216*B13</f>
        <v>0</v>
      </c>
      <c r="F11" s="1" t="s">
        <v>8</v>
      </c>
      <c r="G11" s="1">
        <f>G9*G10</f>
        <v>0</v>
      </c>
      <c r="H11" s="1"/>
      <c r="I11" s="1">
        <f>0.002658*G15</f>
        <v>0</v>
      </c>
    </row>
    <row r="12" spans="1:9" ht="16.2" thickBot="1" x14ac:dyDescent="0.35">
      <c r="A12" s="1" t="s">
        <v>9</v>
      </c>
      <c r="B12" s="1">
        <f>B6*B9</f>
        <v>0</v>
      </c>
      <c r="C12" s="1"/>
      <c r="D12" s="3" t="e">
        <f>0.02292*B14</f>
        <v>#DIV/0!</v>
      </c>
      <c r="E12" s="11"/>
      <c r="F12" s="1" t="s">
        <v>9</v>
      </c>
      <c r="G12" s="1">
        <f>G6*G9</f>
        <v>0</v>
      </c>
      <c r="H12" s="1"/>
      <c r="I12" s="3" t="e">
        <f>0.07693 *G14</f>
        <v>#DIV/0!</v>
      </c>
    </row>
    <row r="13" spans="1:9" ht="16.2" thickTop="1" x14ac:dyDescent="0.3">
      <c r="A13" s="13" t="s">
        <v>22</v>
      </c>
      <c r="B13" s="1">
        <f>B6*B10</f>
        <v>0</v>
      </c>
      <c r="C13" s="1"/>
      <c r="D13" s="1" t="e">
        <f>D8+D9+D10+D11+D12</f>
        <v>#DIV/0!</v>
      </c>
      <c r="F13" s="1" t="s">
        <v>22</v>
      </c>
      <c r="G13" s="1">
        <f>G6*G10</f>
        <v>0</v>
      </c>
      <c r="H13" s="1"/>
      <c r="I13" s="1" t="e">
        <f>I7+I8+I9+I10-I11+I12</f>
        <v>#DIV/0!</v>
      </c>
    </row>
    <row r="14" spans="1:9" x14ac:dyDescent="0.3">
      <c r="A14" s="1" t="s">
        <v>10</v>
      </c>
      <c r="B14" s="1" t="e">
        <f>(B8/B7)*100</f>
        <v>#DIV/0!</v>
      </c>
      <c r="C14" s="1"/>
      <c r="F14" s="1" t="s">
        <v>10</v>
      </c>
      <c r="G14" s="1" t="e">
        <f>(G8/G7)*100</f>
        <v>#DIV/0!</v>
      </c>
      <c r="H14" s="1"/>
    </row>
    <row r="15" spans="1:9" x14ac:dyDescent="0.3">
      <c r="A15" s="1"/>
      <c r="B15" s="1"/>
      <c r="C15" s="1"/>
      <c r="F15" s="1" t="s">
        <v>23</v>
      </c>
      <c r="G15" s="1">
        <f>G6*G8</f>
        <v>0</v>
      </c>
      <c r="H15" s="1"/>
    </row>
    <row r="16" spans="1:9" x14ac:dyDescent="0.3">
      <c r="A16" s="1"/>
      <c r="B16" s="1"/>
      <c r="C16" s="4" t="s">
        <v>11</v>
      </c>
      <c r="D16" s="5" t="e">
        <f>B6-D13</f>
        <v>#DIV/0!</v>
      </c>
      <c r="E16" s="12"/>
      <c r="F16" s="1"/>
      <c r="G16" s="1"/>
      <c r="H16" s="4" t="s">
        <v>11</v>
      </c>
      <c r="I16" s="5" t="e">
        <f>G6-I13</f>
        <v>#DIV/0!</v>
      </c>
    </row>
    <row r="17" spans="1:9" x14ac:dyDescent="0.3">
      <c r="A17" s="1"/>
      <c r="B17" s="1"/>
      <c r="C17" s="6" t="s">
        <v>12</v>
      </c>
      <c r="D17" s="7" t="e">
        <f xml:space="preserve"> D16 - 13.85</f>
        <v>#DIV/0!</v>
      </c>
      <c r="E17" s="12"/>
      <c r="F17" s="1"/>
      <c r="G17" s="1"/>
      <c r="H17" s="6" t="s">
        <v>12</v>
      </c>
      <c r="I17" s="7" t="e">
        <f xml:space="preserve"> I16 - 13.85</f>
        <v>#DIV/0!</v>
      </c>
    </row>
    <row r="18" spans="1:9" x14ac:dyDescent="0.3">
      <c r="A18" s="1" t="s">
        <v>13</v>
      </c>
      <c r="B18" s="1" t="s">
        <v>14</v>
      </c>
      <c r="C18" s="1"/>
      <c r="F18" s="1" t="s">
        <v>24</v>
      </c>
      <c r="G18" s="1" t="s">
        <v>14</v>
      </c>
      <c r="H18" s="1"/>
    </row>
    <row r="19" spans="1:9" x14ac:dyDescent="0.3">
      <c r="A19" s="1" t="s">
        <v>15</v>
      </c>
      <c r="B19" s="1" t="s">
        <v>16</v>
      </c>
      <c r="C19" s="1"/>
      <c r="F19" s="1" t="s">
        <v>25</v>
      </c>
      <c r="G19" s="1" t="s">
        <v>16</v>
      </c>
      <c r="H19" s="1"/>
    </row>
    <row r="20" spans="1:9" x14ac:dyDescent="0.3">
      <c r="A20" s="1" t="s">
        <v>17</v>
      </c>
      <c r="B20" s="1" t="s">
        <v>18</v>
      </c>
      <c r="C20" s="1" t="s">
        <v>19</v>
      </c>
      <c r="F20" s="1" t="s">
        <v>26</v>
      </c>
      <c r="G20" s="1" t="s">
        <v>18</v>
      </c>
      <c r="H20" s="1" t="s">
        <v>19</v>
      </c>
    </row>
    <row r="22" spans="1:9" x14ac:dyDescent="0.3">
      <c r="B22" s="13"/>
    </row>
  </sheetData>
  <sheetProtection algorithmName="SHA-512" hashValue="U6Pv8jgdgfSgp3PhVksFPj/yBVl8vjPu/g3agPXK6XlObw6Sih2NCqBZIlVOxwdrIKZw80g8uUgBYpxNjPuipQ==" saltValue="47iQp8iovoyZHysugCATtA==" spinCount="100000" sheet="1" selectLockedCells="1"/>
  <mergeCells count="1">
    <mergeCell ref="A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6EDCFD0D5A2E47807C9816F49425E3" ma:contentTypeVersion="10" ma:contentTypeDescription="Create a new document." ma:contentTypeScope="" ma:versionID="2b0bb85795e3638bb618df2bfa677a83">
  <xsd:schema xmlns:xsd="http://www.w3.org/2001/XMLSchema" xmlns:xs="http://www.w3.org/2001/XMLSchema" xmlns:p="http://schemas.microsoft.com/office/2006/metadata/properties" xmlns:ns3="b9ac9576-cb2c-4c7d-a6fc-824bedea3b14" xmlns:ns4="acccfbef-dc78-439a-b07d-472b9f7d30e5" targetNamespace="http://schemas.microsoft.com/office/2006/metadata/properties" ma:root="true" ma:fieldsID="93c85f4352e2935a87ed68451ea06f72" ns3:_="" ns4:_="">
    <xsd:import namespace="b9ac9576-cb2c-4c7d-a6fc-824bedea3b14"/>
    <xsd:import namespace="acccfbef-dc78-439a-b07d-472b9f7d30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c9576-cb2c-4c7d-a6fc-824bedea3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cfbef-dc78-439a-b07d-472b9f7d3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4339A3-F2C1-4BA1-89E7-AC5516E8EB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ac9576-cb2c-4c7d-a6fc-824bedea3b14"/>
    <ds:schemaRef ds:uri="acccfbef-dc78-439a-b07d-472b9f7d3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524DE7-2F14-4D07-B5AD-86B80AB760EB}">
  <ds:schemaRefs>
    <ds:schemaRef ds:uri="http://purl.org/dc/dcmitype/"/>
    <ds:schemaRef ds:uri="http://schemas.microsoft.com/office/infopath/2007/PartnerControls"/>
    <ds:schemaRef ds:uri="acccfbef-dc78-439a-b07d-472b9f7d30e5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9ac9576-cb2c-4c7d-a6fc-824bedea3b1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6ABA50-FD3B-4C65-98A3-10253509DD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berekening aPHV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Verbeek, Jan</dc:creator>
  <cp:keywords/>
  <dc:description/>
  <cp:lastModifiedBy>Marco van Langelaar</cp:lastModifiedBy>
  <cp:revision/>
  <dcterms:created xsi:type="dcterms:W3CDTF">2018-08-28T08:48:35Z</dcterms:created>
  <dcterms:modified xsi:type="dcterms:W3CDTF">2022-05-08T23:27:00Z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0x0101006C6EDCFD0D5A2E47807C9816F49425E3</vt:lpwstr>
  </property>
</Properties>
</file>